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alba/Downloads/"/>
    </mc:Choice>
  </mc:AlternateContent>
  <xr:revisionPtr revIDLastSave="0" documentId="13_ncr:1_{4E1EB09F-663F-E140-B9D5-5683FB1F25CF}" xr6:coauthVersionLast="47" xr6:coauthVersionMax="47" xr10:uidLastSave="{00000000-0000-0000-0000-000000000000}"/>
  <bookViews>
    <workbookView xWindow="0" yWindow="600" windowWidth="28800" windowHeight="15500" activeTab="3" xr2:uid="{00000000-000D-0000-FFFF-FFFF00000000}"/>
  </bookViews>
  <sheets>
    <sheet name="CATALOGOS" sheetId="1" state="hidden" r:id="rId1"/>
    <sheet name="PARAMETROS" sheetId="3" r:id="rId2"/>
    <sheet name="INCIDENTE" sheetId="4" r:id="rId3"/>
    <sheet name="PORTAFOLIO" sheetId="5" r:id="rId4"/>
    <sheet name="RESUMEN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  <c r="I24" i="5"/>
  <c r="I23" i="5"/>
  <c r="I22" i="5"/>
  <c r="I21" i="5"/>
  <c r="I20" i="5"/>
  <c r="I19" i="5"/>
  <c r="I18" i="5"/>
  <c r="I17" i="5"/>
  <c r="I16" i="5"/>
  <c r="I15" i="5"/>
  <c r="I14" i="5"/>
  <c r="M13" i="5"/>
  <c r="I13" i="5"/>
  <c r="I12" i="5"/>
  <c r="I11" i="5"/>
  <c r="I10" i="5"/>
  <c r="I9" i="5"/>
  <c r="M8" i="5"/>
  <c r="I8" i="5"/>
  <c r="I7" i="5"/>
  <c r="H6" i="5"/>
  <c r="G6" i="5"/>
  <c r="E6" i="5"/>
  <c r="D6" i="5"/>
  <c r="C6" i="5"/>
  <c r="L14" i="5" s="1"/>
  <c r="N14" i="5" s="1"/>
  <c r="B6" i="5"/>
  <c r="A6" i="5"/>
  <c r="B10" i="6" s="1"/>
  <c r="G14" i="4"/>
  <c r="G13" i="4"/>
  <c r="G12" i="4"/>
  <c r="E12" i="4"/>
  <c r="B7" i="6" s="1"/>
  <c r="E8" i="4"/>
  <c r="E6" i="4"/>
  <c r="E5" i="4"/>
  <c r="E4" i="4"/>
  <c r="E7" i="4" l="1"/>
  <c r="I6" i="5"/>
  <c r="M12" i="5"/>
  <c r="M10" i="5"/>
  <c r="M14" i="5"/>
  <c r="F6" i="5"/>
  <c r="B11" i="6" s="1"/>
  <c r="E15" i="4"/>
  <c r="B4" i="6"/>
  <c r="E13" i="4"/>
  <c r="B12" i="6"/>
  <c r="M6" i="5"/>
  <c r="G15" i="4"/>
  <c r="L7" i="5"/>
  <c r="N7" i="5" s="1"/>
  <c r="L9" i="5"/>
  <c r="N9" i="5" s="1"/>
  <c r="L11" i="5"/>
  <c r="N11" i="5" s="1"/>
  <c r="L13" i="5"/>
  <c r="N13" i="5" s="1"/>
  <c r="L15" i="5"/>
  <c r="N15" i="5" s="1"/>
  <c r="M9" i="5"/>
  <c r="M15" i="5"/>
  <c r="M7" i="5"/>
  <c r="M11" i="5"/>
  <c r="L8" i="5"/>
  <c r="N8" i="5" s="1"/>
  <c r="L10" i="5"/>
  <c r="N10" i="5" s="1"/>
  <c r="L12" i="5"/>
  <c r="N12" i="5" s="1"/>
  <c r="E9" i="4"/>
  <c r="E10" i="4" s="1"/>
  <c r="E11" i="4" s="1"/>
  <c r="B5" i="6"/>
  <c r="L6" i="5" l="1"/>
  <c r="N6" i="5" s="1"/>
  <c r="B6" i="6"/>
  <c r="E14" i="4"/>
  <c r="B9" i="6" s="1"/>
  <c r="G16" i="4"/>
  <c r="J6" i="5"/>
  <c r="B8" i="6"/>
</calcChain>
</file>

<file path=xl/sharedStrings.xml><?xml version="1.0" encoding="utf-8"?>
<sst xmlns="http://schemas.openxmlformats.org/spreadsheetml/2006/main" count="179" uniqueCount="151">
  <si>
    <t>Rellena solo celdas azules. Las negras se calculan automaticamente.</t>
  </si>
  <si>
    <t>ROI mitigacion &gt; 0 indica que la medida compensa economicamente.</t>
  </si>
  <si>
    <t>Indice de calidad del dato &lt; 75% implica usar la cifra con cautela.</t>
  </si>
  <si>
    <t>Phishing</t>
  </si>
  <si>
    <t>Critico</t>
  </si>
  <si>
    <t>Abierto</t>
  </si>
  <si>
    <t>Alto</t>
  </si>
  <si>
    <t>Excelente</t>
  </si>
  <si>
    <t>Ransomware</t>
  </si>
  <si>
    <t>Contenido</t>
  </si>
  <si>
    <t>Medio</t>
  </si>
  <si>
    <t>Buena</t>
  </si>
  <si>
    <t>BEC / fraude correo</t>
  </si>
  <si>
    <t>Recuperado</t>
  </si>
  <si>
    <t>Bajo</t>
  </si>
  <si>
    <t>Parcial</t>
  </si>
  <si>
    <t>Exfiltracion de datos</t>
  </si>
  <si>
    <t>Cerrado</t>
  </si>
  <si>
    <t>Deficiente</t>
  </si>
  <si>
    <t>Malware</t>
  </si>
  <si>
    <t>Nula</t>
  </si>
  <si>
    <t>DDoS</t>
  </si>
  <si>
    <t>Vulnerabilidad explotada</t>
  </si>
  <si>
    <t>Insider threat</t>
  </si>
  <si>
    <t>Proveedor tercero</t>
  </si>
  <si>
    <t>Error de configuracion</t>
  </si>
  <si>
    <t>Otro</t>
  </si>
  <si>
    <t>Parametros, tarifas y umbrales</t>
  </si>
  <si>
    <t>Configuracion general</t>
  </si>
  <si>
    <t>Moneda</t>
  </si>
  <si>
    <t>EUR</t>
  </si>
  <si>
    <t>Impacto reputacional bajo</t>
  </si>
  <si>
    <t>Impacto reputacional medio</t>
  </si>
  <si>
    <t>Impacto reputacional alto</t>
  </si>
  <si>
    <t>Umbral materialidad - baja</t>
  </si>
  <si>
    <t>Umbral materialidad - media</t>
  </si>
  <si>
    <t>Umbral materialidad - alta</t>
  </si>
  <si>
    <t>Tarifas internas por hora</t>
  </si>
  <si>
    <t>Analista SOC</t>
  </si>
  <si>
    <t>Sistemas / Infra</t>
  </si>
  <si>
    <t>CISO / Direccion</t>
  </si>
  <si>
    <t>Legal</t>
  </si>
  <si>
    <t>Compliance / DPO</t>
  </si>
  <si>
    <t>Comunicacion</t>
  </si>
  <si>
    <t>Negocio</t>
  </si>
  <si>
    <t>Ponderaciones y control de calidad</t>
  </si>
  <si>
    <t>Peso financiero</t>
  </si>
  <si>
    <t>Peso operativo</t>
  </si>
  <si>
    <t>Peso legal</t>
  </si>
  <si>
    <t>Peso reputacional</t>
  </si>
  <si>
    <t>Peso exposicion futura</t>
  </si>
  <si>
    <t>Calidad minima aceptable</t>
  </si>
  <si>
    <t>Notas</t>
  </si>
  <si>
    <t>ALE</t>
  </si>
  <si>
    <t>Frecuencia anual x perdida probable.</t>
  </si>
  <si>
    <t>Materialidad</t>
  </si>
  <si>
    <t>Se clasifica segun el coste real estimado.</t>
  </si>
  <si>
    <t>ROI mitigacion</t>
  </si>
  <si>
    <t>(beneficio esperado de la medida - coste de la medida) / coste de la medida.</t>
  </si>
  <si>
    <t>Identificacion del incidente</t>
  </si>
  <si>
    <t>Resultados automaticos</t>
  </si>
  <si>
    <t>ID incidente</t>
  </si>
  <si>
    <t>INC-001</t>
  </si>
  <si>
    <t>Coste respuesta interna</t>
  </si>
  <si>
    <t>Fecha de deteccion</t>
  </si>
  <si>
    <t>2026-03-28</t>
  </si>
  <si>
    <t>Perdida operativa</t>
  </si>
  <si>
    <t>Tipo de incidente</t>
  </si>
  <si>
    <t>Impacto reputacional estimado</t>
  </si>
  <si>
    <t>Activo / sistema afectado</t>
  </si>
  <si>
    <t>Correo corporativo</t>
  </si>
  <si>
    <t>Coste total real</t>
  </si>
  <si>
    <t>Unidad de negocio</t>
  </si>
  <si>
    <t>Finanzas</t>
  </si>
  <si>
    <t>ALE actual</t>
  </si>
  <si>
    <t>Criticidad del activo</t>
  </si>
  <si>
    <t>Perdida anual residual post-medida</t>
  </si>
  <si>
    <t>Estado</t>
  </si>
  <si>
    <t>Beneficio esperado de la medida</t>
  </si>
  <si>
    <t>Descripcion breve</t>
  </si>
  <si>
    <t>Compromiso de cuenta con intento de fraude</t>
  </si>
  <si>
    <t>Banderas de control</t>
  </si>
  <si>
    <t>Indice de calidad del dato</t>
  </si>
  <si>
    <t>Entradas de impacto y coste</t>
  </si>
  <si>
    <t>Clasificacion materialidad</t>
  </si>
  <si>
    <t>Horas SOC</t>
  </si>
  <si>
    <t>Prioridad recomendada</t>
  </si>
  <si>
    <t>Horas Sistemas</t>
  </si>
  <si>
    <t>Puntuacion compuesta</t>
  </si>
  <si>
    <t>Horas CISO / Direccion</t>
  </si>
  <si>
    <t>Horas Legal</t>
  </si>
  <si>
    <t>Horas Compliance / DPO</t>
  </si>
  <si>
    <t>Horas Comunicacion</t>
  </si>
  <si>
    <t>Horas Negocio</t>
  </si>
  <si>
    <t>Horas de indisponibilidad</t>
  </si>
  <si>
    <t>Coste por hora del proceso afectado</t>
  </si>
  <si>
    <t>Usuarios / clientes afectados</t>
  </si>
  <si>
    <t>Perdida financiera directa</t>
  </si>
  <si>
    <t>Costes regulatorios / sancion</t>
  </si>
  <si>
    <t>Costes de remediacion tecnica</t>
  </si>
  <si>
    <t>Costes de comunicacion / soporte cliente</t>
  </si>
  <si>
    <t>Nivel reputacional</t>
  </si>
  <si>
    <t>Escenarios, frecuencia y mitigacion</t>
  </si>
  <si>
    <t>Perdida minima</t>
  </si>
  <si>
    <t>Perdida probable</t>
  </si>
  <si>
    <t>Perdida maxima</t>
  </si>
  <si>
    <t>Frecuencia anual estimada</t>
  </si>
  <si>
    <t>Perdida potencial evitada</t>
  </si>
  <si>
    <t>Eficacia del control actual</t>
  </si>
  <si>
    <t>Calidad percibida del dato</t>
  </si>
  <si>
    <t>Medida propuesta</t>
  </si>
  <si>
    <t>MFA reforzado + revision de reglas de correo</t>
  </si>
  <si>
    <t>Coste de la medida propuesta</t>
  </si>
  <si>
    <t>% reduccion esperada de perdida</t>
  </si>
  <si>
    <t>Portafolio anual de incidentes</t>
  </si>
  <si>
    <t>ID</t>
  </si>
  <si>
    <t>Fecha</t>
  </si>
  <si>
    <t>Tipo</t>
  </si>
  <si>
    <t>Criticidad</t>
  </si>
  <si>
    <t>Unidad</t>
  </si>
  <si>
    <t>Coste real</t>
  </si>
  <si>
    <t>Frecuencia anual</t>
  </si>
  <si>
    <t>Categoria</t>
  </si>
  <si>
    <t>Coste total categoria</t>
  </si>
  <si>
    <t>ALE total categoria</t>
  </si>
  <si>
    <t>Observaciones</t>
  </si>
  <si>
    <t>Resumen ejecutivo y KPIs</t>
  </si>
  <si>
    <t>KPI</t>
  </si>
  <si>
    <t>Valor</t>
  </si>
  <si>
    <t>Interpretacion</t>
  </si>
  <si>
    <t>Coste total real incidente actual</t>
  </si>
  <si>
    <t>Coste sufrido o comprometido</t>
  </si>
  <si>
    <t>Perdida anual esperada</t>
  </si>
  <si>
    <t>Rentabilidad esperada de la medida</t>
  </si>
  <si>
    <t>Calidad del dato</t>
  </si>
  <si>
    <t>Confiabilidad de la estimacion</t>
  </si>
  <si>
    <t>Escalado sugerido</t>
  </si>
  <si>
    <t>Prioridad</t>
  </si>
  <si>
    <t>Urgencia recomendada</t>
  </si>
  <si>
    <t>Incidentes registrados</t>
  </si>
  <si>
    <t>Volumen analizado</t>
  </si>
  <si>
    <t>Coste acumulado portafolio</t>
  </si>
  <si>
    <t>Coste real agregado</t>
  </si>
  <si>
    <t>ALE acumulado portafolio</t>
  </si>
  <si>
    <t>Exposicion anual agregada</t>
  </si>
  <si>
    <t>Horas Forense</t>
  </si>
  <si>
    <t>Forense</t>
  </si>
  <si>
    <t>Comunicaciones red</t>
  </si>
  <si>
    <t>Horas comunicaciones red</t>
  </si>
  <si>
    <t>Costes externos (abogados, equipo adicional)</t>
  </si>
  <si>
    <t>Calculadora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</si>
</sst>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11"/>
      <color rgb="FF666666"/>
      <name val="Calibri"/>
      <family val="2"/>
    </font>
    <font>
      <sz val="11"/>
      <color rgb="FF008000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2"/>
      <color rgb="FF163A5F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 (Cuerpo)"/>
    </font>
    <font>
      <sz val="11"/>
      <color theme="0"/>
      <name val="Calibri (Cuerpo)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E7E6E6"/>
      </patternFill>
    </fill>
    <fill>
      <patternFill patternType="solid">
        <fgColor rgb="FFFCE4D6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0D0D0"/>
      </bottom>
      <diagonal/>
    </border>
    <border>
      <left/>
      <right/>
      <top/>
      <bottom style="thin">
        <color rgb="FFD0D0D0"/>
      </bottom>
      <diagonal/>
    </border>
    <border>
      <left/>
      <right/>
      <top/>
      <bottom style="thin">
        <color rgb="FFD0D0D0"/>
      </bottom>
      <diagonal/>
    </border>
  </borders>
  <cellStyleXfs count="6">
    <xf numFmtId="0" fontId="0" fillId="0" borderId="0"/>
    <xf numFmtId="0" fontId="1" fillId="2" borderId="1">
      <alignment vertical="center"/>
    </xf>
    <xf numFmtId="0" fontId="2" fillId="0" borderId="1">
      <alignment vertical="center"/>
    </xf>
    <xf numFmtId="0" fontId="3" fillId="3" borderId="1">
      <alignment vertical="center"/>
    </xf>
    <xf numFmtId="0" fontId="2" fillId="4" borderId="1">
      <alignment vertical="center"/>
    </xf>
    <xf numFmtId="0" fontId="4" fillId="0" borderId="1">
      <alignment vertical="center"/>
    </xf>
  </cellStyleXfs>
  <cellXfs count="43">
    <xf numFmtId="0" fontId="0" fillId="0" borderId="0" xfId="0"/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3" applyAlignment="1">
      <alignment horizontal="center" vertical="center"/>
    </xf>
    <xf numFmtId="0" fontId="1" fillId="2" borderId="1" xfId="1" applyAlignment="1">
      <alignment horizontal="center" vertical="center"/>
    </xf>
    <xf numFmtId="40" fontId="1" fillId="2" borderId="1" xfId="1" applyNumberFormat="1" applyAlignment="1">
      <alignment horizontal="center" vertical="center"/>
    </xf>
    <xf numFmtId="164" fontId="1" fillId="2" borderId="1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8" fillId="5" borderId="1" xfId="3" applyFont="1" applyFill="1" applyAlignment="1">
      <alignment horizontal="center" vertical="center"/>
    </xf>
    <xf numFmtId="0" fontId="8" fillId="5" borderId="1" xfId="3" applyFont="1" applyFill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0" fontId="8" fillId="5" borderId="1" xfId="2" applyNumberFormat="1" applyFont="1" applyFill="1" applyAlignment="1">
      <alignment horizontal="center" vertical="center"/>
    </xf>
    <xf numFmtId="0" fontId="8" fillId="5" borderId="1" xfId="4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8" fillId="5" borderId="1" xfId="2" applyNumberFormat="1" applyFont="1" applyFill="1" applyAlignment="1">
      <alignment horizontal="center" vertical="center"/>
    </xf>
    <xf numFmtId="0" fontId="8" fillId="5" borderId="1" xfId="2" applyFont="1" applyFill="1" applyAlignment="1">
      <alignment horizontal="center" vertical="center"/>
    </xf>
    <xf numFmtId="165" fontId="1" fillId="2" borderId="1" xfId="1" applyNumberFormat="1" applyAlignment="1">
      <alignment horizontal="center" vertical="center"/>
    </xf>
    <xf numFmtId="2" fontId="8" fillId="5" borderId="1" xfId="2" applyNumberFormat="1" applyFont="1" applyFill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0" fontId="1" fillId="2" borderId="1" xfId="1" applyNumberFormat="1" applyAlignment="1">
      <alignment horizontal="center" vertical="center" wrapText="1"/>
    </xf>
    <xf numFmtId="0" fontId="1" fillId="2" borderId="1" xfId="1" applyAlignment="1">
      <alignment horizontal="center" vertical="center" wrapText="1"/>
    </xf>
    <xf numFmtId="40" fontId="2" fillId="0" borderId="1" xfId="2" applyNumberFormat="1" applyAlignment="1">
      <alignment horizontal="center" vertical="center"/>
    </xf>
    <xf numFmtId="164" fontId="2" fillId="0" borderId="1" xfId="2" applyNumberFormat="1" applyAlignment="1">
      <alignment horizontal="center" vertical="center"/>
    </xf>
    <xf numFmtId="0" fontId="2" fillId="0" borderId="1" xfId="2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9" fillId="0" borderId="0" xfId="0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6">
    <cellStyle name="formula" xfId="2" xr:uid="{00000000-0005-0000-0000-000002000000}"/>
    <cellStyle name="input" xfId="1" xr:uid="{00000000-0005-0000-0000-000001000000}"/>
    <cellStyle name="link" xfId="5" xr:uid="{00000000-0005-0000-0000-000005000000}"/>
    <cellStyle name="Normal" xfId="0" builtinId="0"/>
    <cellStyle name="static" xfId="3" xr:uid="{00000000-0005-0000-0000-000003000000}"/>
    <cellStyle name="warn" xfId="4" xr:uid="{00000000-0005-0000-0000-000004000000}"/>
  </cellStyles>
  <dxfs count="3">
    <dxf>
      <fill>
        <patternFill patternType="solid">
          <fgColor rgb="FFF4CCCC"/>
        </patternFill>
      </fill>
    </dxf>
    <dxf>
      <fill>
        <patternFill patternType="solid">
          <fgColor rgb="FFFDE9E7"/>
        </patternFill>
      </fill>
    </dxf>
    <dxf>
      <fill>
        <patternFill patternType="solid">
          <fgColor rgb="FFFDE9E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Coste por categoria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PORTAFOLIO!$L$5</c:f>
              <c:strCache>
                <c:ptCount val="1"/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PORTAFOLIO!$K$6:$K$15</c:f>
              <c:strCache>
                <c:ptCount val="10"/>
                <c:pt idx="0">
                  <c:v>Phishing</c:v>
                </c:pt>
                <c:pt idx="1">
                  <c:v>Ransomware</c:v>
                </c:pt>
                <c:pt idx="2">
                  <c:v>BEC / fraude correo</c:v>
                </c:pt>
                <c:pt idx="3">
                  <c:v>Exfiltracion de datos</c:v>
                </c:pt>
                <c:pt idx="4">
                  <c:v>Malware</c:v>
                </c:pt>
                <c:pt idx="5">
                  <c:v>DDoS</c:v>
                </c:pt>
                <c:pt idx="6">
                  <c:v>Vulnerabilidad explotada</c:v>
                </c:pt>
                <c:pt idx="7">
                  <c:v>Insider threat</c:v>
                </c:pt>
                <c:pt idx="8">
                  <c:v>Proveedor tercero</c:v>
                </c:pt>
                <c:pt idx="9">
                  <c:v>Error de configuracion</c:v>
                </c:pt>
              </c:strCache>
            </c:strRef>
          </c:cat>
          <c:val>
            <c:numRef>
              <c:f>PORTAFOLIO!$L$6:$L$15</c:f>
              <c:numCache>
                <c:formatCode>#,##0.00_);[Red]\(#,##0.00\)</c:formatCode>
                <c:ptCount val="10"/>
                <c:pt idx="0">
                  <c:v>91066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8-2940-B4B9-3E0EFA63E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numFmt formatCode="#,##0.00_);[Red]\(#,##0.00\)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ES"/>
              <a:t>ALE por categoria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PORTAFOLIO!$M$5</c:f>
              <c:strCache>
                <c:ptCount val="1"/>
              </c:strCache>
            </c:strRef>
          </c:tx>
          <c:spPr>
            <a:ln>
              <a:prstDash val="solid"/>
            </a:ln>
          </c:spPr>
          <c:cat>
            <c:strRef>
              <c:f>PORTAFOLIO!$K$6:$K$15</c:f>
              <c:strCache>
                <c:ptCount val="10"/>
                <c:pt idx="0">
                  <c:v>Phishing</c:v>
                </c:pt>
                <c:pt idx="1">
                  <c:v>Ransomware</c:v>
                </c:pt>
                <c:pt idx="2">
                  <c:v>BEC / fraude correo</c:v>
                </c:pt>
                <c:pt idx="3">
                  <c:v>Exfiltracion de datos</c:v>
                </c:pt>
                <c:pt idx="4">
                  <c:v>Malware</c:v>
                </c:pt>
                <c:pt idx="5">
                  <c:v>DDoS</c:v>
                </c:pt>
                <c:pt idx="6">
                  <c:v>Vulnerabilidad explotada</c:v>
                </c:pt>
                <c:pt idx="7">
                  <c:v>Insider threat</c:v>
                </c:pt>
                <c:pt idx="8">
                  <c:v>Proveedor tercero</c:v>
                </c:pt>
                <c:pt idx="9">
                  <c:v>Error de configuracion</c:v>
                </c:pt>
              </c:strCache>
            </c:strRef>
          </c:cat>
          <c:val>
            <c:numRef>
              <c:f>PORTAFOLIO!$M$6:$M$15</c:f>
              <c:numCache>
                <c:formatCode>#,##0.00_);[Red]\(#,##0.00\)</c:formatCode>
                <c:ptCount val="10"/>
                <c:pt idx="0">
                  <c:v>8888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4-8544-8AD7-75333C80B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</xdr:row>
      <xdr:rowOff>0</xdr:rowOff>
    </xdr:from>
    <xdr:ext cx="3960000" cy="25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5</xdr:col>
      <xdr:colOff>723900</xdr:colOff>
      <xdr:row>7</xdr:row>
      <xdr:rowOff>101600</xdr:rowOff>
    </xdr:from>
    <xdr:ext cx="6808700" cy="46101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workbookViewId="0">
      <pane ySplit="2" topLeftCell="A3" activePane="bottomLeft" state="frozen"/>
      <selection pane="bottomLeft"/>
    </sheetView>
  </sheetViews>
  <sheetFormatPr baseColWidth="10" defaultColWidth="8.83203125" defaultRowHeight="15" x14ac:dyDescent="0.2"/>
  <sheetData>
    <row r="1" spans="1:5" ht="21" customHeight="1" x14ac:dyDescent="0.2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</row>
    <row r="2" spans="1:5" ht="21" customHeight="1" x14ac:dyDescent="0.2">
      <c r="A2" s="1" t="s">
        <v>8</v>
      </c>
      <c r="B2" s="1" t="s">
        <v>6</v>
      </c>
      <c r="C2" s="1" t="s">
        <v>9</v>
      </c>
      <c r="D2" s="1" t="s">
        <v>10</v>
      </c>
      <c r="E2" s="1" t="s">
        <v>11</v>
      </c>
    </row>
    <row r="3" spans="1:5" ht="21" customHeight="1" x14ac:dyDescent="0.2">
      <c r="A3" s="1" t="s">
        <v>12</v>
      </c>
      <c r="B3" s="1" t="s">
        <v>10</v>
      </c>
      <c r="C3" s="1" t="s">
        <v>13</v>
      </c>
      <c r="D3" s="1" t="s">
        <v>14</v>
      </c>
      <c r="E3" s="1" t="s">
        <v>15</v>
      </c>
    </row>
    <row r="4" spans="1:5" ht="21" customHeight="1" x14ac:dyDescent="0.2">
      <c r="A4" s="1" t="s">
        <v>16</v>
      </c>
      <c r="B4" s="1" t="s">
        <v>14</v>
      </c>
      <c r="C4" s="1" t="s">
        <v>17</v>
      </c>
      <c r="E4" s="1" t="s">
        <v>18</v>
      </c>
    </row>
    <row r="5" spans="1:5" ht="21" customHeight="1" x14ac:dyDescent="0.2">
      <c r="A5" s="1" t="s">
        <v>19</v>
      </c>
      <c r="E5" s="1" t="s">
        <v>20</v>
      </c>
    </row>
    <row r="6" spans="1:5" ht="21" customHeight="1" x14ac:dyDescent="0.2">
      <c r="A6" s="1" t="s">
        <v>21</v>
      </c>
    </row>
    <row r="7" spans="1:5" ht="21" customHeight="1" x14ac:dyDescent="0.2">
      <c r="A7" s="1" t="s">
        <v>22</v>
      </c>
    </row>
    <row r="8" spans="1:5" ht="21" customHeight="1" x14ac:dyDescent="0.2">
      <c r="A8" s="1" t="s">
        <v>23</v>
      </c>
    </row>
    <row r="9" spans="1:5" ht="21" customHeight="1" x14ac:dyDescent="0.2">
      <c r="A9" s="1" t="s">
        <v>24</v>
      </c>
    </row>
    <row r="10" spans="1:5" ht="21" customHeight="1" x14ac:dyDescent="0.2">
      <c r="A10" s="1" t="s">
        <v>25</v>
      </c>
    </row>
    <row r="11" spans="1:5" ht="21" customHeight="1" x14ac:dyDescent="0.2">
      <c r="A11" s="1" t="s">
        <v>26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showGridLines="0" workbookViewId="0">
      <pane ySplit="2" topLeftCell="A14" activePane="bottomLeft" state="frozen"/>
      <selection pane="bottomLeft" activeCell="C34" sqref="C34:I34"/>
    </sheetView>
  </sheetViews>
  <sheetFormatPr baseColWidth="10" defaultColWidth="8.83203125" defaultRowHeight="15" x14ac:dyDescent="0.2"/>
  <cols>
    <col min="1" max="1" width="38" style="10" customWidth="1"/>
    <col min="2" max="2" width="48.6640625" style="10" customWidth="1"/>
    <col min="3" max="16384" width="8.83203125" style="10"/>
  </cols>
  <sheetData>
    <row r="1" spans="1:8" ht="21" customHeight="1" x14ac:dyDescent="0.2">
      <c r="A1" s="11" t="s">
        <v>27</v>
      </c>
      <c r="B1" s="12"/>
      <c r="C1" s="12"/>
      <c r="D1" s="12"/>
      <c r="E1" s="12"/>
      <c r="F1" s="12"/>
      <c r="G1" s="12"/>
      <c r="H1" s="12"/>
    </row>
    <row r="2" spans="1:8" ht="21" customHeight="1" x14ac:dyDescent="0.2">
      <c r="A2" s="2" t="s">
        <v>0</v>
      </c>
      <c r="B2" s="3"/>
      <c r="C2" s="3"/>
      <c r="D2" s="3"/>
      <c r="E2" s="3"/>
      <c r="F2" s="3"/>
      <c r="G2" s="3"/>
    </row>
    <row r="3" spans="1:8" ht="21" customHeight="1" x14ac:dyDescent="0.2">
      <c r="A3" s="13" t="s">
        <v>28</v>
      </c>
      <c r="B3" s="12"/>
      <c r="C3" s="12"/>
      <c r="D3" s="12"/>
      <c r="E3" s="12"/>
      <c r="F3" s="12"/>
      <c r="G3" s="12"/>
      <c r="H3" s="12"/>
    </row>
    <row r="4" spans="1:8" ht="21" customHeight="1" x14ac:dyDescent="0.2">
      <c r="A4" s="14" t="s">
        <v>29</v>
      </c>
      <c r="B4" s="7" t="s">
        <v>30</v>
      </c>
    </row>
    <row r="5" spans="1:8" ht="21" customHeight="1" x14ac:dyDescent="0.2">
      <c r="A5" s="14" t="s">
        <v>31</v>
      </c>
      <c r="B5" s="8">
        <v>2500</v>
      </c>
    </row>
    <row r="6" spans="1:8" ht="21" customHeight="1" x14ac:dyDescent="0.2">
      <c r="A6" s="14" t="s">
        <v>32</v>
      </c>
      <c r="B6" s="8">
        <v>15000</v>
      </c>
    </row>
    <row r="7" spans="1:8" ht="21" customHeight="1" x14ac:dyDescent="0.2">
      <c r="A7" s="14" t="s">
        <v>33</v>
      </c>
      <c r="B7" s="8">
        <v>50000</v>
      </c>
    </row>
    <row r="8" spans="1:8" ht="21" customHeight="1" x14ac:dyDescent="0.2">
      <c r="A8" s="14" t="s">
        <v>34</v>
      </c>
      <c r="B8" s="8">
        <v>10000</v>
      </c>
    </row>
    <row r="9" spans="1:8" ht="21" customHeight="1" x14ac:dyDescent="0.2">
      <c r="A9" s="14" t="s">
        <v>35</v>
      </c>
      <c r="B9" s="8">
        <v>50000</v>
      </c>
    </row>
    <row r="10" spans="1:8" ht="21" customHeight="1" x14ac:dyDescent="0.2">
      <c r="A10" s="14" t="s">
        <v>36</v>
      </c>
      <c r="B10" s="8">
        <v>150000</v>
      </c>
    </row>
    <row r="11" spans="1:8" ht="21" customHeight="1" x14ac:dyDescent="0.2"/>
    <row r="12" spans="1:8" ht="21" customHeight="1" x14ac:dyDescent="0.2">
      <c r="A12" s="13" t="s">
        <v>37</v>
      </c>
      <c r="B12" s="12"/>
      <c r="C12" s="12"/>
      <c r="D12" s="12"/>
      <c r="E12" s="12"/>
      <c r="F12" s="12"/>
      <c r="G12" s="12"/>
      <c r="H12" s="12"/>
    </row>
    <row r="13" spans="1:8" ht="21" customHeight="1" x14ac:dyDescent="0.2">
      <c r="A13" s="14" t="s">
        <v>38</v>
      </c>
      <c r="B13" s="8">
        <v>45</v>
      </c>
    </row>
    <row r="14" spans="1:8" ht="21" customHeight="1" x14ac:dyDescent="0.2">
      <c r="A14" s="14" t="s">
        <v>39</v>
      </c>
      <c r="B14" s="8">
        <v>55</v>
      </c>
    </row>
    <row r="15" spans="1:8" ht="21" customHeight="1" x14ac:dyDescent="0.2">
      <c r="A15" s="14" t="s">
        <v>40</v>
      </c>
      <c r="B15" s="8">
        <v>90</v>
      </c>
    </row>
    <row r="16" spans="1:8" ht="21" customHeight="1" x14ac:dyDescent="0.2">
      <c r="A16" s="14" t="s">
        <v>41</v>
      </c>
      <c r="B16" s="8">
        <v>120</v>
      </c>
    </row>
    <row r="17" spans="1:9" ht="21" customHeight="1" x14ac:dyDescent="0.2">
      <c r="A17" s="14" t="s">
        <v>42</v>
      </c>
      <c r="B17" s="8">
        <v>95</v>
      </c>
    </row>
    <row r="18" spans="1:9" ht="21" customHeight="1" x14ac:dyDescent="0.2">
      <c r="A18" s="14" t="s">
        <v>43</v>
      </c>
      <c r="B18" s="8">
        <v>80</v>
      </c>
    </row>
    <row r="19" spans="1:9" ht="21" customHeight="1" x14ac:dyDescent="0.2">
      <c r="A19" s="14" t="s">
        <v>146</v>
      </c>
      <c r="B19" s="8"/>
    </row>
    <row r="20" spans="1:9" ht="21" customHeight="1" x14ac:dyDescent="0.2">
      <c r="A20" s="14" t="s">
        <v>147</v>
      </c>
      <c r="B20" s="8"/>
    </row>
    <row r="21" spans="1:9" ht="21" customHeight="1" x14ac:dyDescent="0.2">
      <c r="A21" s="14" t="s">
        <v>44</v>
      </c>
      <c r="B21" s="8">
        <v>70</v>
      </c>
    </row>
    <row r="22" spans="1:9" ht="21" customHeight="1" x14ac:dyDescent="0.2"/>
    <row r="23" spans="1:9" ht="21" customHeight="1" x14ac:dyDescent="0.2">
      <c r="A23" s="13" t="s">
        <v>45</v>
      </c>
      <c r="B23" s="12"/>
      <c r="C23" s="12"/>
      <c r="D23" s="12"/>
      <c r="E23" s="12"/>
      <c r="F23" s="12"/>
      <c r="G23" s="12"/>
      <c r="H23" s="12"/>
    </row>
    <row r="24" spans="1:9" ht="21" customHeight="1" x14ac:dyDescent="0.2">
      <c r="A24" s="14" t="s">
        <v>46</v>
      </c>
      <c r="B24" s="9">
        <v>0.45</v>
      </c>
    </row>
    <row r="25" spans="1:9" ht="21" customHeight="1" x14ac:dyDescent="0.2">
      <c r="A25" s="14" t="s">
        <v>47</v>
      </c>
      <c r="B25" s="9">
        <v>0.2</v>
      </c>
    </row>
    <row r="26" spans="1:9" ht="21" customHeight="1" x14ac:dyDescent="0.2">
      <c r="A26" s="14" t="s">
        <v>48</v>
      </c>
      <c r="B26" s="9">
        <v>0.15</v>
      </c>
    </row>
    <row r="27" spans="1:9" ht="21" customHeight="1" x14ac:dyDescent="0.2">
      <c r="A27" s="14" t="s">
        <v>49</v>
      </c>
      <c r="B27" s="9">
        <v>0.1</v>
      </c>
    </row>
    <row r="28" spans="1:9" ht="21" customHeight="1" x14ac:dyDescent="0.2">
      <c r="A28" s="14" t="s">
        <v>50</v>
      </c>
      <c r="B28" s="9">
        <v>0.1</v>
      </c>
    </row>
    <row r="29" spans="1:9" ht="21" customHeight="1" x14ac:dyDescent="0.2">
      <c r="A29" s="14" t="s">
        <v>51</v>
      </c>
      <c r="B29" s="9">
        <v>0.75</v>
      </c>
      <c r="C29" s="2" t="s">
        <v>2</v>
      </c>
      <c r="D29" s="3"/>
      <c r="E29" s="3"/>
      <c r="F29" s="3"/>
      <c r="G29" s="3"/>
      <c r="H29" s="3"/>
      <c r="I29" s="3"/>
    </row>
    <row r="30" spans="1:9" ht="21" customHeight="1" x14ac:dyDescent="0.2"/>
    <row r="31" spans="1:9" ht="21" customHeight="1" x14ac:dyDescent="0.2">
      <c r="A31" s="13" t="s">
        <v>52</v>
      </c>
      <c r="B31" s="12"/>
      <c r="C31" s="12"/>
      <c r="D31" s="12"/>
      <c r="E31" s="12"/>
      <c r="F31" s="12"/>
      <c r="G31" s="12"/>
      <c r="H31" s="12"/>
    </row>
    <row r="32" spans="1:9" ht="40" customHeight="1" x14ac:dyDescent="0.2">
      <c r="A32" s="14" t="s">
        <v>53</v>
      </c>
      <c r="B32" s="15" t="s">
        <v>54</v>
      </c>
    </row>
    <row r="33" spans="1:9" ht="34" customHeight="1" x14ac:dyDescent="0.2">
      <c r="A33" s="14" t="s">
        <v>55</v>
      </c>
      <c r="B33" s="15" t="s">
        <v>56</v>
      </c>
    </row>
    <row r="34" spans="1:9" ht="35" customHeight="1" x14ac:dyDescent="0.2">
      <c r="A34" s="14" t="s">
        <v>57</v>
      </c>
      <c r="B34" s="15" t="s">
        <v>58</v>
      </c>
      <c r="C34" s="2" t="s">
        <v>1</v>
      </c>
      <c r="D34" s="3"/>
      <c r="E34" s="3"/>
      <c r="F34" s="3"/>
      <c r="G34" s="3"/>
      <c r="H34" s="3"/>
      <c r="I34" s="3"/>
    </row>
  </sheetData>
  <mergeCells count="8">
    <mergeCell ref="C34:I34"/>
    <mergeCell ref="A12:H12"/>
    <mergeCell ref="A3:H3"/>
    <mergeCell ref="A23:H23"/>
    <mergeCell ref="A31:H31"/>
    <mergeCell ref="A1:H1"/>
    <mergeCell ref="A2:G2"/>
    <mergeCell ref="C29:I2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3"/>
  <sheetViews>
    <sheetView showGridLines="0" workbookViewId="0">
      <pane ySplit="2" topLeftCell="A3" activePane="bottomLeft" state="frozen"/>
      <selection pane="bottomLeft" activeCell="A2" sqref="A2:G2"/>
    </sheetView>
  </sheetViews>
  <sheetFormatPr baseColWidth="10" defaultColWidth="8.83203125" defaultRowHeight="15" x14ac:dyDescent="0.2"/>
  <cols>
    <col min="1" max="1" width="33" style="10" customWidth="1"/>
    <col min="2" max="2" width="22" style="10" customWidth="1"/>
    <col min="3" max="3" width="3" style="10" customWidth="1"/>
    <col min="4" max="4" width="30" style="10" customWidth="1"/>
    <col min="5" max="5" width="20" style="10" customWidth="1"/>
    <col min="6" max="6" width="3" style="10" customWidth="1"/>
    <col min="7" max="7" width="35.5" style="10" customWidth="1"/>
    <col min="8" max="12" width="16" style="10" customWidth="1"/>
    <col min="13" max="16384" width="8.83203125" style="10"/>
  </cols>
  <sheetData>
    <row r="1" spans="1:13" ht="21" customHeight="1" x14ac:dyDescent="0.2">
      <c r="A1" s="16" t="s">
        <v>150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21" customHeight="1" x14ac:dyDescent="0.2">
      <c r="A2" s="2" t="s">
        <v>0</v>
      </c>
      <c r="B2" s="3"/>
      <c r="C2" s="3"/>
      <c r="D2" s="3"/>
      <c r="E2" s="3"/>
      <c r="F2" s="3"/>
      <c r="G2" s="39"/>
    </row>
    <row r="3" spans="1:13" ht="21" customHeight="1" x14ac:dyDescent="0.2">
      <c r="A3" s="13" t="s">
        <v>59</v>
      </c>
      <c r="B3" s="12"/>
      <c r="D3" s="19" t="s">
        <v>60</v>
      </c>
      <c r="G3" s="40"/>
    </row>
    <row r="4" spans="1:13" ht="21" customHeight="1" x14ac:dyDescent="0.2">
      <c r="A4" s="14" t="s">
        <v>61</v>
      </c>
      <c r="B4" s="7" t="s">
        <v>62</v>
      </c>
      <c r="D4" s="14" t="s">
        <v>63</v>
      </c>
      <c r="E4" s="21">
        <f>SUM(B14*PARAMETROS!$B$13,B15*PARAMETROS!$B$14,B16*PARAMETROS!$B$15,B17*PARAMETROS!$B$16,B18*PARAMETROS!$B$17,B21*PARAMETROS!$B$18,B22*PARAMETROS!$B$21)</f>
        <v>2210</v>
      </c>
      <c r="G4" s="41"/>
      <c r="H4" s="42"/>
      <c r="I4" s="42"/>
      <c r="J4" s="42"/>
      <c r="K4" s="42"/>
      <c r="L4" s="42"/>
      <c r="M4" s="42"/>
    </row>
    <row r="5" spans="1:13" ht="21" customHeight="1" x14ac:dyDescent="0.2">
      <c r="A5" s="14" t="s">
        <v>64</v>
      </c>
      <c r="B5" s="7" t="s">
        <v>65</v>
      </c>
      <c r="D5" s="14" t="s">
        <v>66</v>
      </c>
      <c r="E5" s="21">
        <f>B23*B24</f>
        <v>48000</v>
      </c>
      <c r="G5" s="41"/>
      <c r="H5" s="42"/>
      <c r="I5" s="42"/>
      <c r="J5" s="42"/>
      <c r="K5" s="42"/>
      <c r="L5" s="42"/>
      <c r="M5" s="42"/>
    </row>
    <row r="6" spans="1:13" ht="21" customHeight="1" x14ac:dyDescent="0.2">
      <c r="A6" s="14" t="s">
        <v>67</v>
      </c>
      <c r="B6" s="7" t="s">
        <v>3</v>
      </c>
      <c r="D6" s="14" t="s">
        <v>68</v>
      </c>
      <c r="E6" s="21">
        <f>IF(B31="Bajo",PARAMETROS!$B$5,IF(B31="Medio",PARAMETROS!$B$6,IF(B31="Alto",PARAMETROS!$B$7,0)))</f>
        <v>15000</v>
      </c>
      <c r="G6" s="41"/>
      <c r="H6" s="42"/>
      <c r="I6" s="42"/>
      <c r="J6" s="42"/>
      <c r="K6" s="42"/>
      <c r="L6" s="42"/>
      <c r="M6" s="42"/>
    </row>
    <row r="7" spans="1:13" ht="21" customHeight="1" x14ac:dyDescent="0.2">
      <c r="A7" s="14" t="s">
        <v>69</v>
      </c>
      <c r="B7" s="7" t="s">
        <v>70</v>
      </c>
      <c r="D7" s="14" t="s">
        <v>71</v>
      </c>
      <c r="E7" s="21">
        <f>SUM(E4:E6,B21:B30)</f>
        <v>91066</v>
      </c>
      <c r="G7" s="41"/>
      <c r="H7" s="42"/>
      <c r="I7" s="42"/>
      <c r="J7" s="42"/>
      <c r="K7" s="42"/>
      <c r="L7" s="42"/>
      <c r="M7" s="42"/>
    </row>
    <row r="8" spans="1:13" ht="21" customHeight="1" x14ac:dyDescent="0.2">
      <c r="A8" s="14" t="s">
        <v>72</v>
      </c>
      <c r="B8" s="7" t="s">
        <v>73</v>
      </c>
      <c r="D8" s="14" t="s">
        <v>74</v>
      </c>
      <c r="E8" s="21">
        <f>B37*B35</f>
        <v>8888</v>
      </c>
      <c r="G8" s="41"/>
      <c r="H8" s="42"/>
      <c r="I8" s="42"/>
      <c r="J8" s="42"/>
      <c r="K8" s="42"/>
      <c r="L8" s="42"/>
      <c r="M8" s="42"/>
    </row>
    <row r="9" spans="1:13" ht="21" customHeight="1" x14ac:dyDescent="0.2">
      <c r="A9" s="14" t="s">
        <v>75</v>
      </c>
      <c r="B9" s="7" t="s">
        <v>6</v>
      </c>
      <c r="D9" s="14" t="s">
        <v>76</v>
      </c>
      <c r="E9" s="21">
        <f>E8*(1-B43)</f>
        <v>4888.4000000000005</v>
      </c>
      <c r="H9" s="42"/>
      <c r="I9" s="42"/>
      <c r="J9" s="42"/>
      <c r="K9" s="42"/>
      <c r="L9" s="42"/>
      <c r="M9" s="42"/>
    </row>
    <row r="10" spans="1:13" ht="21" customHeight="1" x14ac:dyDescent="0.2">
      <c r="A10" s="14" t="s">
        <v>77</v>
      </c>
      <c r="B10" s="7" t="s">
        <v>17</v>
      </c>
      <c r="D10" s="14" t="s">
        <v>78</v>
      </c>
      <c r="E10" s="21">
        <f>E8-E9</f>
        <v>3999.5999999999995</v>
      </c>
      <c r="H10" s="42"/>
      <c r="I10" s="42"/>
      <c r="J10" s="42"/>
      <c r="K10" s="42"/>
      <c r="L10" s="42"/>
      <c r="M10" s="42"/>
    </row>
    <row r="11" spans="1:13" ht="21" customHeight="1" x14ac:dyDescent="0.2">
      <c r="A11" s="14" t="s">
        <v>79</v>
      </c>
      <c r="B11" s="30" t="s">
        <v>80</v>
      </c>
      <c r="D11" s="14" t="s">
        <v>57</v>
      </c>
      <c r="E11" s="24">
        <f>IF(B42=0,0,(E10-B42)/B42)</f>
        <v>-0.77780000000000005</v>
      </c>
      <c r="G11" s="20" t="s">
        <v>81</v>
      </c>
      <c r="H11" s="42"/>
      <c r="I11" s="42"/>
      <c r="J11" s="42"/>
      <c r="K11" s="42"/>
      <c r="L11" s="42"/>
      <c r="M11" s="42"/>
    </row>
    <row r="12" spans="1:13" ht="21" customHeight="1" x14ac:dyDescent="0.2">
      <c r="D12" s="14" t="s">
        <v>82</v>
      </c>
      <c r="E12" s="24">
        <f>SUM(IF(B4&lt;&gt;"",1,0),IF(B6&lt;&gt;"",1,0),IF(B9&lt;&gt;"",1,0),IF(B14&lt;&gt;"",1,0),IF(B23&lt;&gt;"",1,0),IF(B24&lt;&gt;"",1,0),IF(B26&lt;&gt;"",1,0),IF(B34&lt;&gt;"",1,0),IF(B35&lt;&gt;"",1,0),IF(B37&lt;&gt;"",1,0))/10</f>
        <v>1</v>
      </c>
      <c r="G12" s="22" t="str">
        <f>IF(B35&lt;B34,"Error: maximo &lt; probable","")</f>
        <v/>
      </c>
      <c r="H12" s="42"/>
      <c r="I12" s="42"/>
      <c r="J12" s="42"/>
      <c r="K12" s="42"/>
      <c r="L12" s="42"/>
      <c r="M12" s="42"/>
    </row>
    <row r="13" spans="1:13" ht="21" customHeight="1" x14ac:dyDescent="0.2">
      <c r="A13" s="13" t="s">
        <v>83</v>
      </c>
      <c r="B13" s="12"/>
      <c r="D13" s="14" t="s">
        <v>84</v>
      </c>
      <c r="E13" s="25" t="str">
        <f>IF(E7&lt;PARAMETROS!$B$8,"Baja",IF(E7&lt;PARAMETROS!$B$9,"Media",IF(E7&lt;PARAMETROS!$B$10,"Alta","Critica")))</f>
        <v>Alta</v>
      </c>
      <c r="G13" s="22" t="str">
        <f>IF(B34&lt;B33,"Error: probable &lt; minimo","")</f>
        <v/>
      </c>
      <c r="H13" s="42"/>
      <c r="I13" s="42"/>
      <c r="J13" s="42"/>
      <c r="K13" s="42"/>
      <c r="L13" s="42"/>
      <c r="M13" s="42"/>
    </row>
    <row r="14" spans="1:13" ht="21" customHeight="1" x14ac:dyDescent="0.2">
      <c r="A14" s="14" t="s">
        <v>85</v>
      </c>
      <c r="B14" s="26">
        <v>12</v>
      </c>
      <c r="D14" s="14" t="s">
        <v>86</v>
      </c>
      <c r="E14" s="25" t="str">
        <f>IF(OR(E11&lt;0,E12&lt;PARAMETROS!$B$28),"Revisar datos / medida",IF(E7&gt;=PARAMETROS!$B$10,"Inmediata",IF(E8&gt;=PARAMETROS!$B$9,"Alta","Media")))</f>
        <v>Revisar datos / medida</v>
      </c>
      <c r="G14" s="22" t="str">
        <f>IF(B36&gt;1,"Revisar frecuencia &gt; 1 al ano","")</f>
        <v>Revisar frecuencia &gt; 1 al ano</v>
      </c>
      <c r="H14" s="42"/>
      <c r="I14" s="42"/>
      <c r="J14" s="42"/>
      <c r="K14" s="42"/>
      <c r="L14" s="42"/>
      <c r="M14" s="42"/>
    </row>
    <row r="15" spans="1:13" ht="21" customHeight="1" x14ac:dyDescent="0.2">
      <c r="A15" s="14" t="s">
        <v>87</v>
      </c>
      <c r="B15" s="26">
        <v>8</v>
      </c>
      <c r="D15" s="14" t="s">
        <v>88</v>
      </c>
      <c r="E15" s="27">
        <f>PARAMETROS!$B$23*MIN(1,E7/MAX(1,B36))+PARAMETROS!$B$24*MIN(1,E5/MAX(1,PARAMETROS!$B$9))+PARAMETROS!$B$25*MIN(1,B28/MAX(1,PARAMETROS!$B$9))+PARAMETROS!$B$26*MIN(1,E6/MAX(1,PARAMETROS!$B$7))+PARAMETROS!$B$27*MIN(1,B38/MAX(1,B36))</f>
        <v>0.57699999999999996</v>
      </c>
      <c r="G15" s="22" t="str">
        <f>IF(E12&lt;0.75,"Calidad de dato baja","")</f>
        <v/>
      </c>
      <c r="H15" s="42"/>
      <c r="I15" s="42"/>
      <c r="J15" s="42"/>
      <c r="K15" s="42"/>
      <c r="L15" s="42"/>
      <c r="M15" s="42"/>
    </row>
    <row r="16" spans="1:13" ht="21" customHeight="1" x14ac:dyDescent="0.2">
      <c r="A16" s="14" t="s">
        <v>89</v>
      </c>
      <c r="B16" s="26">
        <v>2</v>
      </c>
      <c r="G16" s="22" t="str">
        <f>IF(E11&lt;0,"ROI negativo","")</f>
        <v>ROI negativo</v>
      </c>
      <c r="H16" s="42"/>
      <c r="I16" s="42"/>
      <c r="J16" s="42"/>
      <c r="K16" s="42"/>
      <c r="L16" s="42"/>
      <c r="M16" s="42"/>
    </row>
    <row r="17" spans="1:13" ht="21" customHeight="1" x14ac:dyDescent="0.2">
      <c r="A17" s="14" t="s">
        <v>90</v>
      </c>
      <c r="B17" s="26">
        <v>3</v>
      </c>
      <c r="H17" s="42"/>
      <c r="I17" s="42"/>
      <c r="J17" s="42"/>
      <c r="K17" s="42"/>
      <c r="L17" s="42"/>
      <c r="M17" s="42"/>
    </row>
    <row r="18" spans="1:13" ht="21" customHeight="1" x14ac:dyDescent="0.2">
      <c r="A18" s="14" t="s">
        <v>91</v>
      </c>
      <c r="B18" s="26">
        <v>2</v>
      </c>
    </row>
    <row r="19" spans="1:13" ht="21" customHeight="1" x14ac:dyDescent="0.2">
      <c r="A19" s="14" t="s">
        <v>145</v>
      </c>
      <c r="B19" s="26"/>
    </row>
    <row r="20" spans="1:13" ht="21" customHeight="1" x14ac:dyDescent="0.2">
      <c r="A20" s="14" t="s">
        <v>148</v>
      </c>
      <c r="B20" s="26"/>
    </row>
    <row r="21" spans="1:13" ht="21" customHeight="1" x14ac:dyDescent="0.2">
      <c r="A21" s="14" t="s">
        <v>92</v>
      </c>
      <c r="B21" s="26">
        <v>1</v>
      </c>
    </row>
    <row r="22" spans="1:13" ht="21" customHeight="1" x14ac:dyDescent="0.2">
      <c r="A22" s="14" t="s">
        <v>93</v>
      </c>
      <c r="B22" s="26">
        <v>6</v>
      </c>
    </row>
    <row r="23" spans="1:13" ht="21" customHeight="1" x14ac:dyDescent="0.2">
      <c r="A23" s="14" t="s">
        <v>94</v>
      </c>
      <c r="B23" s="26">
        <v>4</v>
      </c>
    </row>
    <row r="24" spans="1:13" ht="21" customHeight="1" x14ac:dyDescent="0.2">
      <c r="A24" s="14" t="s">
        <v>95</v>
      </c>
      <c r="B24" s="8">
        <v>12000</v>
      </c>
    </row>
    <row r="25" spans="1:13" ht="21" customHeight="1" x14ac:dyDescent="0.2">
      <c r="A25" s="14" t="s">
        <v>96</v>
      </c>
      <c r="B25" s="7">
        <v>45</v>
      </c>
    </row>
    <row r="26" spans="1:13" ht="21" customHeight="1" x14ac:dyDescent="0.2">
      <c r="A26" s="14" t="s">
        <v>97</v>
      </c>
      <c r="B26" s="8">
        <v>0</v>
      </c>
    </row>
    <row r="27" spans="1:13" ht="21" customHeight="1" x14ac:dyDescent="0.2">
      <c r="A27" s="14" t="s">
        <v>149</v>
      </c>
      <c r="B27" s="8">
        <v>9500</v>
      </c>
    </row>
    <row r="28" spans="1:13" ht="21" customHeight="1" x14ac:dyDescent="0.2">
      <c r="A28" s="14" t="s">
        <v>98</v>
      </c>
      <c r="B28" s="8">
        <v>0</v>
      </c>
    </row>
    <row r="29" spans="1:13" ht="21" customHeight="1" x14ac:dyDescent="0.2">
      <c r="A29" s="14" t="s">
        <v>99</v>
      </c>
      <c r="B29" s="8">
        <v>2800</v>
      </c>
    </row>
    <row r="30" spans="1:13" ht="21" customHeight="1" x14ac:dyDescent="0.2">
      <c r="A30" s="14" t="s">
        <v>100</v>
      </c>
      <c r="B30" s="8">
        <v>1500</v>
      </c>
    </row>
    <row r="31" spans="1:13" ht="21" customHeight="1" x14ac:dyDescent="0.2">
      <c r="A31" s="14" t="s">
        <v>101</v>
      </c>
      <c r="B31" s="7" t="s">
        <v>10</v>
      </c>
    </row>
    <row r="32" spans="1:13" ht="21" customHeight="1" x14ac:dyDescent="0.2"/>
    <row r="33" spans="1:2" ht="21" customHeight="1" x14ac:dyDescent="0.2">
      <c r="A33" s="13" t="s">
        <v>102</v>
      </c>
      <c r="B33" s="12"/>
    </row>
    <row r="34" spans="1:2" ht="21" customHeight="1" x14ac:dyDescent="0.2">
      <c r="A34" s="14" t="s">
        <v>103</v>
      </c>
      <c r="B34" s="8">
        <v>10000</v>
      </c>
    </row>
    <row r="35" spans="1:2" ht="21" customHeight="1" x14ac:dyDescent="0.2">
      <c r="A35" s="14" t="s">
        <v>104</v>
      </c>
      <c r="B35" s="8">
        <v>22220</v>
      </c>
    </row>
    <row r="36" spans="1:2" ht="21" customHeight="1" x14ac:dyDescent="0.2">
      <c r="A36" s="14" t="s">
        <v>105</v>
      </c>
      <c r="B36" s="8">
        <v>95000</v>
      </c>
    </row>
    <row r="37" spans="1:2" ht="21" customHeight="1" x14ac:dyDescent="0.2">
      <c r="A37" s="14" t="s">
        <v>106</v>
      </c>
      <c r="B37" s="9">
        <v>0.4</v>
      </c>
    </row>
    <row r="38" spans="1:2" ht="21" customHeight="1" x14ac:dyDescent="0.2">
      <c r="A38" s="14" t="s">
        <v>107</v>
      </c>
      <c r="B38" s="8">
        <v>95000</v>
      </c>
    </row>
    <row r="39" spans="1:2" ht="21" customHeight="1" x14ac:dyDescent="0.2">
      <c r="A39" s="14" t="s">
        <v>108</v>
      </c>
      <c r="B39" s="7" t="s">
        <v>15</v>
      </c>
    </row>
    <row r="40" spans="1:2" ht="21" customHeight="1" x14ac:dyDescent="0.2">
      <c r="A40" s="14" t="s">
        <v>109</v>
      </c>
      <c r="B40" s="7" t="s">
        <v>11</v>
      </c>
    </row>
    <row r="41" spans="1:2" ht="21" customHeight="1" x14ac:dyDescent="0.2">
      <c r="A41" s="14" t="s">
        <v>110</v>
      </c>
      <c r="B41" s="29" t="s">
        <v>111</v>
      </c>
    </row>
    <row r="42" spans="1:2" ht="21" customHeight="1" x14ac:dyDescent="0.2">
      <c r="A42" s="14" t="s">
        <v>112</v>
      </c>
      <c r="B42" s="8">
        <v>18000</v>
      </c>
    </row>
    <row r="43" spans="1:2" ht="21" customHeight="1" x14ac:dyDescent="0.2">
      <c r="A43" s="14" t="s">
        <v>113</v>
      </c>
      <c r="B43" s="9">
        <v>0.45</v>
      </c>
    </row>
  </sheetData>
  <mergeCells count="5">
    <mergeCell ref="A13:B13"/>
    <mergeCell ref="A3:B3"/>
    <mergeCell ref="A1:L1"/>
    <mergeCell ref="A33:B33"/>
    <mergeCell ref="A2:G2"/>
  </mergeCells>
  <conditionalFormatting sqref="E11">
    <cfRule type="cellIs" dxfId="2" priority="1" operator="lessThan">
      <formula>0</formula>
    </cfRule>
  </conditionalFormatting>
  <conditionalFormatting sqref="E12">
    <cfRule type="cellIs" dxfId="1" priority="2" operator="lessThan">
      <formula>0.75</formula>
    </cfRule>
  </conditionalFormatting>
  <conditionalFormatting sqref="E14">
    <cfRule type="expression" dxfId="0" priority="3">
      <formula>E14="Inmediata"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300-000000000000}">
          <x14:formula1>
            <xm:f>CATALOGOS!$A$1:$A$11</xm:f>
          </x14:formula1>
          <xm:sqref>B6</xm:sqref>
        </x14:dataValidation>
        <x14:dataValidation type="list" allowBlank="1" xr:uid="{00000000-0002-0000-0300-000001000000}">
          <x14:formula1>
            <xm:f>CATALOGOS!$B$1:$B$4</xm:f>
          </x14:formula1>
          <xm:sqref>B9</xm:sqref>
        </x14:dataValidation>
        <x14:dataValidation type="list" allowBlank="1" xr:uid="{00000000-0002-0000-0300-000002000000}">
          <x14:formula1>
            <xm:f>CATALOGOS!$C$1:$C$4</xm:f>
          </x14:formula1>
          <xm:sqref>B10</xm:sqref>
        </x14:dataValidation>
        <x14:dataValidation type="list" allowBlank="1" xr:uid="{00000000-0002-0000-0300-000003000000}">
          <x14:formula1>
            <xm:f>CATALOGOS!$D$1:$D$3</xm:f>
          </x14:formula1>
          <xm:sqref>B31</xm:sqref>
        </x14:dataValidation>
        <x14:dataValidation type="list" allowBlank="1" xr:uid="{00000000-0002-0000-0300-000004000000}">
          <x14:formula1>
            <xm:f>CATALOGOS!$E$1:$E$5</xm:f>
          </x14:formula1>
          <xm:sqref>B39:B40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showGridLines="0" tabSelected="1" workbookViewId="0">
      <pane ySplit="2" topLeftCell="A3" activePane="bottomLeft" state="frozen"/>
      <selection pane="bottomLeft" activeCell="K6" sqref="K6"/>
    </sheetView>
  </sheetViews>
  <sheetFormatPr baseColWidth="10" defaultColWidth="8.83203125" defaultRowHeight="15" x14ac:dyDescent="0.2"/>
  <cols>
    <col min="1" max="1" width="12" style="5" customWidth="1"/>
    <col min="2" max="2" width="14" style="5" customWidth="1"/>
    <col min="3" max="3" width="22" style="5" customWidth="1"/>
    <col min="4" max="4" width="14" style="5" customWidth="1"/>
    <col min="5" max="5" width="18" style="5" customWidth="1"/>
    <col min="6" max="6" width="16" style="5" customWidth="1"/>
    <col min="7" max="7" width="18" style="5" customWidth="1"/>
    <col min="8" max="9" width="16" style="5" customWidth="1"/>
    <col min="10" max="10" width="14" style="5" customWidth="1"/>
    <col min="11" max="11" width="22" style="5" customWidth="1"/>
    <col min="12" max="13" width="16" style="5" customWidth="1"/>
    <col min="14" max="14" width="24" style="5" customWidth="1"/>
    <col min="15" max="16384" width="8.83203125" style="5"/>
  </cols>
  <sheetData>
    <row r="1" spans="1:14" ht="21" customHeight="1" x14ac:dyDescent="0.2">
      <c r="A1" s="11" t="s">
        <v>114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1" customHeight="1" x14ac:dyDescent="0.2">
      <c r="A2" s="36" t="s">
        <v>0</v>
      </c>
      <c r="B2" s="4"/>
      <c r="C2" s="4"/>
      <c r="D2" s="4"/>
      <c r="E2" s="4"/>
      <c r="F2" s="4"/>
      <c r="G2" s="4"/>
    </row>
    <row r="3" spans="1:14" ht="21" customHeight="1" x14ac:dyDescent="0.2"/>
    <row r="4" spans="1:14" ht="21" customHeight="1" x14ac:dyDescent="0.2">
      <c r="A4" s="34" t="s">
        <v>115</v>
      </c>
      <c r="B4" s="34" t="s">
        <v>116</v>
      </c>
      <c r="C4" s="34" t="s">
        <v>117</v>
      </c>
      <c r="D4" s="34" t="s">
        <v>118</v>
      </c>
      <c r="E4" s="34" t="s">
        <v>119</v>
      </c>
      <c r="F4" s="34" t="s">
        <v>120</v>
      </c>
      <c r="G4" s="34" t="s">
        <v>104</v>
      </c>
      <c r="H4" s="34" t="s">
        <v>121</v>
      </c>
      <c r="I4" s="34" t="s">
        <v>53</v>
      </c>
      <c r="J4" s="34" t="s">
        <v>55</v>
      </c>
      <c r="K4" s="34" t="s">
        <v>122</v>
      </c>
      <c r="L4" s="34" t="s">
        <v>123</v>
      </c>
      <c r="M4" s="34" t="s">
        <v>124</v>
      </c>
      <c r="N4" s="34" t="s">
        <v>125</v>
      </c>
    </row>
    <row r="5" spans="1:14" ht="21" customHeight="1" x14ac:dyDescent="0.2"/>
    <row r="6" spans="1:14" ht="21" customHeight="1" x14ac:dyDescent="0.2">
      <c r="A6" s="23" t="str">
        <f>INCIDENTE!B4</f>
        <v>INC-001</v>
      </c>
      <c r="B6" s="23" t="str">
        <f>INCIDENTE!B5</f>
        <v>2026-03-28</v>
      </c>
      <c r="C6" s="23" t="str">
        <f>INCIDENTE!B6</f>
        <v>Phishing</v>
      </c>
      <c r="D6" s="23" t="str">
        <f>INCIDENTE!B9</f>
        <v>Alto</v>
      </c>
      <c r="E6" s="23" t="str">
        <f>INCIDENTE!B8</f>
        <v>Finanzas</v>
      </c>
      <c r="F6" s="37">
        <f>INCIDENTE!E7</f>
        <v>91066</v>
      </c>
      <c r="G6" s="37">
        <f>INCIDENTE!B35</f>
        <v>22220</v>
      </c>
      <c r="H6" s="38">
        <f>INCIDENTE!B37</f>
        <v>0.4</v>
      </c>
      <c r="I6" s="37">
        <f>G6*H6</f>
        <v>8888</v>
      </c>
      <c r="J6" s="23" t="str">
        <f>INCIDENTE!E13</f>
        <v>Alta</v>
      </c>
      <c r="K6" s="6" t="s">
        <v>3</v>
      </c>
      <c r="L6" s="31">
        <f t="shared" ref="L6:L15" si="0">SUMIF($C$6:$C$25,K6,$F$6:$F$25)</f>
        <v>91066</v>
      </c>
      <c r="M6" s="31">
        <f t="shared" ref="M6:M15" si="1">SUMIF($C$6:$C$25,K6,$I$6:$I$25)</f>
        <v>8888</v>
      </c>
      <c r="N6" s="33" t="str">
        <f t="shared" ref="N6:N15" si="2">IF(L6=0,"Sin datos","Prioriza controles y recurrencia")</f>
        <v>Prioriza controles y recurrencia</v>
      </c>
    </row>
    <row r="7" spans="1:14" ht="21" customHeight="1" x14ac:dyDescent="0.2">
      <c r="A7" s="7"/>
      <c r="B7" s="7"/>
      <c r="C7" s="7"/>
      <c r="D7" s="7"/>
      <c r="E7" s="7"/>
      <c r="F7" s="8"/>
      <c r="G7" s="8"/>
      <c r="H7" s="9"/>
      <c r="I7" s="31">
        <f t="shared" ref="I7:I25" si="3">IF(OR(G7="",H7=""),0,G7*H7)</f>
        <v>0</v>
      </c>
      <c r="J7" s="7"/>
      <c r="K7" s="6" t="s">
        <v>8</v>
      </c>
      <c r="L7" s="31">
        <f t="shared" si="0"/>
        <v>0</v>
      </c>
      <c r="M7" s="31">
        <f t="shared" si="1"/>
        <v>0</v>
      </c>
      <c r="N7" s="33" t="str">
        <f t="shared" si="2"/>
        <v>Sin datos</v>
      </c>
    </row>
    <row r="8" spans="1:14" ht="21" customHeight="1" x14ac:dyDescent="0.2">
      <c r="A8" s="7"/>
      <c r="B8" s="7"/>
      <c r="C8" s="7"/>
      <c r="D8" s="7"/>
      <c r="E8" s="7"/>
      <c r="F8" s="8"/>
      <c r="G8" s="8"/>
      <c r="H8" s="9"/>
      <c r="I8" s="31">
        <f t="shared" si="3"/>
        <v>0</v>
      </c>
      <c r="J8" s="7"/>
      <c r="K8" s="6" t="s">
        <v>12</v>
      </c>
      <c r="L8" s="31">
        <f t="shared" si="0"/>
        <v>0</v>
      </c>
      <c r="M8" s="31">
        <f t="shared" si="1"/>
        <v>0</v>
      </c>
      <c r="N8" s="33" t="str">
        <f t="shared" si="2"/>
        <v>Sin datos</v>
      </c>
    </row>
    <row r="9" spans="1:14" ht="21" customHeight="1" x14ac:dyDescent="0.2">
      <c r="A9" s="7"/>
      <c r="B9" s="7"/>
      <c r="C9" s="7"/>
      <c r="D9" s="7"/>
      <c r="E9" s="7"/>
      <c r="F9" s="8"/>
      <c r="G9" s="8"/>
      <c r="H9" s="9"/>
      <c r="I9" s="31">
        <f t="shared" si="3"/>
        <v>0</v>
      </c>
      <c r="J9" s="7"/>
      <c r="K9" s="6" t="s">
        <v>16</v>
      </c>
      <c r="L9" s="31">
        <f t="shared" si="0"/>
        <v>0</v>
      </c>
      <c r="M9" s="31">
        <f t="shared" si="1"/>
        <v>0</v>
      </c>
      <c r="N9" s="33" t="str">
        <f t="shared" si="2"/>
        <v>Sin datos</v>
      </c>
    </row>
    <row r="10" spans="1:14" ht="21" customHeight="1" x14ac:dyDescent="0.2">
      <c r="A10" s="7"/>
      <c r="B10" s="7"/>
      <c r="C10" s="7"/>
      <c r="D10" s="7"/>
      <c r="E10" s="7"/>
      <c r="F10" s="8"/>
      <c r="G10" s="8"/>
      <c r="H10" s="9"/>
      <c r="I10" s="31">
        <f t="shared" si="3"/>
        <v>0</v>
      </c>
      <c r="J10" s="7"/>
      <c r="K10" s="6" t="s">
        <v>19</v>
      </c>
      <c r="L10" s="31">
        <f t="shared" si="0"/>
        <v>0</v>
      </c>
      <c r="M10" s="31">
        <f t="shared" si="1"/>
        <v>0</v>
      </c>
      <c r="N10" s="33" t="str">
        <f t="shared" si="2"/>
        <v>Sin datos</v>
      </c>
    </row>
    <row r="11" spans="1:14" ht="21" customHeight="1" x14ac:dyDescent="0.2">
      <c r="A11" s="7"/>
      <c r="B11" s="7"/>
      <c r="C11" s="7"/>
      <c r="D11" s="7"/>
      <c r="E11" s="7"/>
      <c r="F11" s="8"/>
      <c r="G11" s="8"/>
      <c r="H11" s="9"/>
      <c r="I11" s="31">
        <f t="shared" si="3"/>
        <v>0</v>
      </c>
      <c r="J11" s="7"/>
      <c r="K11" s="6" t="s">
        <v>21</v>
      </c>
      <c r="L11" s="31">
        <f t="shared" si="0"/>
        <v>0</v>
      </c>
      <c r="M11" s="31">
        <f t="shared" si="1"/>
        <v>0</v>
      </c>
      <c r="N11" s="33" t="str">
        <f t="shared" si="2"/>
        <v>Sin datos</v>
      </c>
    </row>
    <row r="12" spans="1:14" ht="21" customHeight="1" x14ac:dyDescent="0.2">
      <c r="A12" s="7"/>
      <c r="B12" s="7"/>
      <c r="C12" s="7"/>
      <c r="D12" s="7"/>
      <c r="E12" s="7"/>
      <c r="F12" s="8"/>
      <c r="G12" s="8"/>
      <c r="H12" s="9"/>
      <c r="I12" s="31">
        <f t="shared" si="3"/>
        <v>0</v>
      </c>
      <c r="J12" s="7"/>
      <c r="K12" s="6" t="s">
        <v>22</v>
      </c>
      <c r="L12" s="31">
        <f t="shared" si="0"/>
        <v>0</v>
      </c>
      <c r="M12" s="31">
        <f t="shared" si="1"/>
        <v>0</v>
      </c>
      <c r="N12" s="33" t="str">
        <f t="shared" si="2"/>
        <v>Sin datos</v>
      </c>
    </row>
    <row r="13" spans="1:14" ht="21" customHeight="1" x14ac:dyDescent="0.2">
      <c r="A13" s="7"/>
      <c r="B13" s="7"/>
      <c r="C13" s="7"/>
      <c r="D13" s="7"/>
      <c r="E13" s="7"/>
      <c r="F13" s="8"/>
      <c r="G13" s="8"/>
      <c r="H13" s="9"/>
      <c r="I13" s="31">
        <f t="shared" si="3"/>
        <v>0</v>
      </c>
      <c r="J13" s="7"/>
      <c r="K13" s="6" t="s">
        <v>23</v>
      </c>
      <c r="L13" s="31">
        <f t="shared" si="0"/>
        <v>0</v>
      </c>
      <c r="M13" s="31">
        <f t="shared" si="1"/>
        <v>0</v>
      </c>
      <c r="N13" s="33" t="str">
        <f t="shared" si="2"/>
        <v>Sin datos</v>
      </c>
    </row>
    <row r="14" spans="1:14" ht="21" customHeight="1" x14ac:dyDescent="0.2">
      <c r="A14" s="7"/>
      <c r="B14" s="7"/>
      <c r="C14" s="7"/>
      <c r="D14" s="7"/>
      <c r="E14" s="7"/>
      <c r="F14" s="8"/>
      <c r="G14" s="8"/>
      <c r="H14" s="9"/>
      <c r="I14" s="31">
        <f t="shared" si="3"/>
        <v>0</v>
      </c>
      <c r="J14" s="7"/>
      <c r="K14" s="6" t="s">
        <v>24</v>
      </c>
      <c r="L14" s="31">
        <f t="shared" si="0"/>
        <v>0</v>
      </c>
      <c r="M14" s="31">
        <f t="shared" si="1"/>
        <v>0</v>
      </c>
      <c r="N14" s="33" t="str">
        <f t="shared" si="2"/>
        <v>Sin datos</v>
      </c>
    </row>
    <row r="15" spans="1:14" ht="21" customHeight="1" x14ac:dyDescent="0.2">
      <c r="A15" s="7"/>
      <c r="B15" s="7"/>
      <c r="C15" s="7"/>
      <c r="D15" s="7"/>
      <c r="E15" s="7"/>
      <c r="F15" s="8"/>
      <c r="G15" s="8"/>
      <c r="H15" s="9"/>
      <c r="I15" s="31">
        <f t="shared" si="3"/>
        <v>0</v>
      </c>
      <c r="J15" s="7"/>
      <c r="K15" s="6" t="s">
        <v>25</v>
      </c>
      <c r="L15" s="31">
        <f t="shared" si="0"/>
        <v>0</v>
      </c>
      <c r="M15" s="31">
        <f t="shared" si="1"/>
        <v>0</v>
      </c>
      <c r="N15" s="33" t="str">
        <f t="shared" si="2"/>
        <v>Sin datos</v>
      </c>
    </row>
    <row r="16" spans="1:14" ht="21" customHeight="1" x14ac:dyDescent="0.2">
      <c r="A16" s="7"/>
      <c r="B16" s="7"/>
      <c r="C16" s="7"/>
      <c r="D16" s="7"/>
      <c r="E16" s="7"/>
      <c r="F16" s="8"/>
      <c r="G16" s="8"/>
      <c r="H16" s="9"/>
      <c r="I16" s="31">
        <f t="shared" si="3"/>
        <v>0</v>
      </c>
      <c r="J16" s="7"/>
      <c r="K16" s="33"/>
      <c r="L16" s="33"/>
      <c r="M16" s="33"/>
      <c r="N16" s="7"/>
    </row>
    <row r="17" spans="1:14" ht="21" customHeight="1" x14ac:dyDescent="0.2">
      <c r="A17" s="7"/>
      <c r="B17" s="7"/>
      <c r="C17" s="7"/>
      <c r="D17" s="7"/>
      <c r="E17" s="7"/>
      <c r="F17" s="8"/>
      <c r="G17" s="8"/>
      <c r="H17" s="9"/>
      <c r="I17" s="31">
        <f t="shared" si="3"/>
        <v>0</v>
      </c>
      <c r="J17" s="7"/>
      <c r="K17" s="33"/>
      <c r="L17" s="33"/>
      <c r="M17" s="33"/>
      <c r="N17" s="7"/>
    </row>
    <row r="18" spans="1:14" ht="21" customHeight="1" x14ac:dyDescent="0.2">
      <c r="A18" s="7"/>
      <c r="B18" s="7"/>
      <c r="C18" s="7"/>
      <c r="D18" s="7"/>
      <c r="E18" s="7"/>
      <c r="F18" s="8"/>
      <c r="G18" s="8"/>
      <c r="H18" s="9"/>
      <c r="I18" s="31">
        <f t="shared" si="3"/>
        <v>0</v>
      </c>
      <c r="J18" s="7"/>
      <c r="K18" s="33"/>
      <c r="L18" s="33"/>
      <c r="M18" s="33"/>
      <c r="N18" s="7"/>
    </row>
    <row r="19" spans="1:14" ht="21" customHeight="1" x14ac:dyDescent="0.2">
      <c r="A19" s="7"/>
      <c r="B19" s="7"/>
      <c r="C19" s="7"/>
      <c r="D19" s="7"/>
      <c r="E19" s="7"/>
      <c r="F19" s="8"/>
      <c r="G19" s="8"/>
      <c r="H19" s="9"/>
      <c r="I19" s="31">
        <f t="shared" si="3"/>
        <v>0</v>
      </c>
      <c r="J19" s="7"/>
      <c r="K19" s="33"/>
      <c r="L19" s="33"/>
      <c r="M19" s="33"/>
      <c r="N19" s="7"/>
    </row>
    <row r="20" spans="1:14" ht="21" customHeight="1" x14ac:dyDescent="0.2">
      <c r="A20" s="7"/>
      <c r="B20" s="7"/>
      <c r="C20" s="7"/>
      <c r="D20" s="7"/>
      <c r="E20" s="7"/>
      <c r="F20" s="8"/>
      <c r="G20" s="8"/>
      <c r="H20" s="9"/>
      <c r="I20" s="31">
        <f t="shared" si="3"/>
        <v>0</v>
      </c>
      <c r="J20" s="7"/>
      <c r="K20" s="33"/>
      <c r="L20" s="33"/>
      <c r="M20" s="33"/>
      <c r="N20" s="7"/>
    </row>
    <row r="21" spans="1:14" ht="21" customHeight="1" x14ac:dyDescent="0.2">
      <c r="A21" s="7"/>
      <c r="B21" s="7"/>
      <c r="C21" s="7"/>
      <c r="D21" s="7"/>
      <c r="E21" s="7"/>
      <c r="F21" s="8"/>
      <c r="G21" s="8"/>
      <c r="H21" s="9"/>
      <c r="I21" s="31">
        <f t="shared" si="3"/>
        <v>0</v>
      </c>
      <c r="J21" s="7"/>
      <c r="K21" s="33"/>
      <c r="L21" s="33"/>
      <c r="M21" s="33"/>
      <c r="N21" s="7"/>
    </row>
    <row r="22" spans="1:14" ht="21" customHeight="1" x14ac:dyDescent="0.2">
      <c r="A22" s="7"/>
      <c r="B22" s="7"/>
      <c r="C22" s="7"/>
      <c r="D22" s="7"/>
      <c r="E22" s="7"/>
      <c r="F22" s="8"/>
      <c r="G22" s="8"/>
      <c r="H22" s="9"/>
      <c r="I22" s="31">
        <f t="shared" si="3"/>
        <v>0</v>
      </c>
      <c r="J22" s="7"/>
      <c r="K22" s="33"/>
      <c r="L22" s="33"/>
      <c r="M22" s="33"/>
      <c r="N22" s="7"/>
    </row>
    <row r="23" spans="1:14" ht="21" customHeight="1" x14ac:dyDescent="0.2">
      <c r="A23" s="7"/>
      <c r="B23" s="7"/>
      <c r="C23" s="7"/>
      <c r="D23" s="7"/>
      <c r="E23" s="7"/>
      <c r="F23" s="8"/>
      <c r="G23" s="8"/>
      <c r="H23" s="9"/>
      <c r="I23" s="31">
        <f t="shared" si="3"/>
        <v>0</v>
      </c>
      <c r="J23" s="7"/>
      <c r="K23" s="33"/>
      <c r="L23" s="33"/>
      <c r="M23" s="33"/>
      <c r="N23" s="7"/>
    </row>
    <row r="24" spans="1:14" ht="21" customHeight="1" x14ac:dyDescent="0.2">
      <c r="A24" s="7"/>
      <c r="B24" s="7"/>
      <c r="C24" s="7"/>
      <c r="D24" s="7"/>
      <c r="E24" s="7"/>
      <c r="F24" s="8"/>
      <c r="G24" s="8"/>
      <c r="H24" s="9"/>
      <c r="I24" s="31">
        <f t="shared" si="3"/>
        <v>0</v>
      </c>
      <c r="J24" s="7"/>
      <c r="K24" s="33"/>
      <c r="L24" s="33"/>
      <c r="M24" s="33"/>
      <c r="N24" s="7"/>
    </row>
    <row r="25" spans="1:14" ht="21" customHeight="1" x14ac:dyDescent="0.2">
      <c r="A25" s="7"/>
      <c r="B25" s="7"/>
      <c r="C25" s="7"/>
      <c r="D25" s="7"/>
      <c r="E25" s="7"/>
      <c r="F25" s="8"/>
      <c r="G25" s="8"/>
      <c r="H25" s="9"/>
      <c r="I25" s="31">
        <f t="shared" si="3"/>
        <v>0</v>
      </c>
      <c r="J25" s="7"/>
      <c r="K25" s="33"/>
      <c r="L25" s="33"/>
      <c r="M25" s="33"/>
      <c r="N25" s="7"/>
    </row>
  </sheetData>
  <mergeCells count="2">
    <mergeCell ref="A1:N1"/>
    <mergeCell ref="A2:G2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400-000000000000}">
          <x14:formula1>
            <xm:f>CATALOGOS!$A$1:$A$11</xm:f>
          </x14:formula1>
          <xm:sqref>C7 C8 C9 C10 C11 C12 C13 C14 C15 C16 C17 C18 C19 C20 C21 C22 C23 C24 C25</xm:sqref>
        </x14:dataValidation>
        <x14:dataValidation type="list" allowBlank="1" xr:uid="{00000000-0002-0000-0400-000001000000}">
          <x14:formula1>
            <xm:f>CATALOGOS!$B$1:$B$4</xm:f>
          </x14:formula1>
          <xm:sqref>D7 D8 D9 D10 D11 D12 D13 D14 D15 D16 D17 D18 D19 D20 D21 D22 D23 D24 D25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showGridLines="0" workbookViewId="0">
      <pane ySplit="2" topLeftCell="A3" activePane="bottomLeft" state="frozen"/>
      <selection pane="bottomLeft" activeCell="D21" sqref="D21"/>
    </sheetView>
  </sheetViews>
  <sheetFormatPr baseColWidth="10" defaultColWidth="8.83203125" defaultRowHeight="15" x14ac:dyDescent="0.2"/>
  <cols>
    <col min="1" max="1" width="31" style="5" customWidth="1"/>
    <col min="2" max="2" width="18" style="5" customWidth="1"/>
    <col min="3" max="3" width="4" style="5" customWidth="1"/>
    <col min="4" max="4" width="40" style="5" customWidth="1"/>
    <col min="5" max="8" width="16" style="5" customWidth="1"/>
    <col min="9" max="16384" width="8.83203125" style="5"/>
  </cols>
  <sheetData>
    <row r="1" spans="1:8" ht="21" customHeight="1" x14ac:dyDescent="0.2">
      <c r="A1" s="16" t="s">
        <v>126</v>
      </c>
      <c r="B1" s="17"/>
      <c r="C1" s="17"/>
      <c r="D1" s="17"/>
      <c r="E1" s="17"/>
      <c r="F1" s="17"/>
      <c r="G1" s="17"/>
      <c r="H1" s="17"/>
    </row>
    <row r="2" spans="1:8" ht="21" customHeight="1" x14ac:dyDescent="0.2"/>
    <row r="3" spans="1:8" ht="21" customHeight="1" x14ac:dyDescent="0.2">
      <c r="A3" s="34" t="s">
        <v>127</v>
      </c>
      <c r="B3" s="34" t="s">
        <v>128</v>
      </c>
      <c r="D3" s="35" t="s">
        <v>129</v>
      </c>
    </row>
    <row r="4" spans="1:8" ht="21" customHeight="1" x14ac:dyDescent="0.2">
      <c r="A4" s="14" t="s">
        <v>130</v>
      </c>
      <c r="B4" s="31">
        <f>INCIDENTE!E7</f>
        <v>91066</v>
      </c>
      <c r="D4" s="6" t="s">
        <v>131</v>
      </c>
    </row>
    <row r="5" spans="1:8" ht="21" customHeight="1" x14ac:dyDescent="0.2">
      <c r="A5" s="14" t="s">
        <v>74</v>
      </c>
      <c r="B5" s="31">
        <f>INCIDENTE!E8</f>
        <v>8888</v>
      </c>
      <c r="D5" s="6" t="s">
        <v>132</v>
      </c>
    </row>
    <row r="6" spans="1:8" ht="21" customHeight="1" x14ac:dyDescent="0.2">
      <c r="A6" s="14" t="s">
        <v>57</v>
      </c>
      <c r="B6" s="32">
        <f>INCIDENTE!E11</f>
        <v>-0.77780000000000005</v>
      </c>
      <c r="D6" s="6" t="s">
        <v>133</v>
      </c>
    </row>
    <row r="7" spans="1:8" ht="21" customHeight="1" x14ac:dyDescent="0.2">
      <c r="A7" s="14" t="s">
        <v>134</v>
      </c>
      <c r="B7" s="32">
        <f>INCIDENTE!E12</f>
        <v>1</v>
      </c>
      <c r="D7" s="6" t="s">
        <v>135</v>
      </c>
    </row>
    <row r="8" spans="1:8" ht="21" customHeight="1" x14ac:dyDescent="0.2">
      <c r="A8" s="14" t="s">
        <v>55</v>
      </c>
      <c r="B8" s="33" t="str">
        <f>INCIDENTE!E13</f>
        <v>Alta</v>
      </c>
      <c r="D8" s="6" t="s">
        <v>136</v>
      </c>
    </row>
    <row r="9" spans="1:8" ht="21" customHeight="1" x14ac:dyDescent="0.2">
      <c r="A9" s="14" t="s">
        <v>137</v>
      </c>
      <c r="B9" s="33" t="str">
        <f>INCIDENTE!E14</f>
        <v>Revisar datos / medida</v>
      </c>
      <c r="D9" s="6" t="s">
        <v>138</v>
      </c>
    </row>
    <row r="10" spans="1:8" ht="21" customHeight="1" x14ac:dyDescent="0.2">
      <c r="A10" s="14" t="s">
        <v>139</v>
      </c>
      <c r="B10" s="33">
        <f>COUNTA(PORTAFOLIO!A6:A25)</f>
        <v>1</v>
      </c>
      <c r="D10" s="6" t="s">
        <v>140</v>
      </c>
    </row>
    <row r="11" spans="1:8" ht="21" customHeight="1" x14ac:dyDescent="0.2">
      <c r="A11" s="14" t="s">
        <v>141</v>
      </c>
      <c r="B11" s="31">
        <f>SUM(PORTAFOLIO!F6:F25)</f>
        <v>91066</v>
      </c>
      <c r="D11" s="6" t="s">
        <v>142</v>
      </c>
    </row>
    <row r="12" spans="1:8" ht="21" customHeight="1" x14ac:dyDescent="0.2">
      <c r="A12" s="14" t="s">
        <v>143</v>
      </c>
      <c r="B12" s="31">
        <f>SUM(PORTAFOLIO!I6:I25)</f>
        <v>8888</v>
      </c>
      <c r="D12" s="6" t="s">
        <v>144</v>
      </c>
    </row>
    <row r="13" spans="1:8" ht="21" customHeight="1" x14ac:dyDescent="0.2"/>
    <row r="14" spans="1:8" ht="21" customHeight="1" x14ac:dyDescent="0.2"/>
  </sheetData>
  <mergeCells count="1">
    <mergeCell ref="A1:H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CATALOGOS</vt:lpstr>
      <vt:lpstr>PARAMETROS</vt:lpstr>
      <vt:lpstr>INCIDENTE</vt:lpstr>
      <vt:lpstr>PORTAFOLIO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Alba Sánchez</cp:lastModifiedBy>
  <dcterms:created xsi:type="dcterms:W3CDTF">2026-03-28T05:46:24Z</dcterms:created>
  <dcterms:modified xsi:type="dcterms:W3CDTF">2026-03-28T06:04:34Z</dcterms:modified>
</cp:coreProperties>
</file>